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" r:id="rId1"/>
  </sheets>
  <externalReferences>
    <externalReference r:id="rId2"/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<sst xmlns="http://schemas.openxmlformats.org/spreadsheetml/2006/main" count="55" uniqueCount="28">
  <si>
    <t>附件1</t>
  </si>
  <si>
    <t>康平县2024年度第三、四季度养殖业保险保费补贴汇总表</t>
  </si>
  <si>
    <t>填报日期：</t>
  </si>
  <si>
    <t>2025.2.5</t>
  </si>
  <si>
    <t>单位：户、头、元</t>
  </si>
  <si>
    <t>项目</t>
  </si>
  <si>
    <t>品种</t>
  </si>
  <si>
    <t>承保户数</t>
  </si>
  <si>
    <t>承保数量</t>
  </si>
  <si>
    <t>保费总额</t>
  </si>
  <si>
    <t>中央财政补贴（奶牛、生猪40%）</t>
  </si>
  <si>
    <t>省财政补贴（奶牛和生猪25%，肉牛和肉羊60%）</t>
  </si>
  <si>
    <t>市财政补贴</t>
  </si>
  <si>
    <t>县财政补贴（奶牛、生猪5%）</t>
  </si>
  <si>
    <t>经营主体承担（奶牛和生猪集团企业20%，肉牛和肉羊30%）</t>
  </si>
  <si>
    <t>小计</t>
  </si>
  <si>
    <t>市财政配套补贴（奶牛、肉牛、肉羊和生猪统保10%）</t>
  </si>
  <si>
    <t>市财政生猪统保补贴散养户及一般养殖场（20%）</t>
  </si>
  <si>
    <t>康
平
县</t>
  </si>
  <si>
    <t>集团化养殖场</t>
  </si>
  <si>
    <t>能繁母猪</t>
  </si>
  <si>
    <t>育肥猪</t>
  </si>
  <si>
    <t>非集团化养殖场</t>
  </si>
  <si>
    <t>合计</t>
  </si>
  <si>
    <t>人
保
公
司</t>
  </si>
  <si>
    <t>安
华
公
司</t>
  </si>
  <si>
    <t>阳
光
公
司</t>
  </si>
  <si>
    <t>太平洋
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</si>
</sst>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b/>
      <sz val="16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b/>
      <sz val="12"/>
      <color indexed="8"/>
      <name val="宋体"/>
      <charset val="134"/>
    </font>
    <font>
      <sz val="10"/>
      <color indexed="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0"/>
      <name val="仿宋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4" fillId="0" borderId="3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31" applyNumberFormat="0" applyAlignment="0" applyProtection="0">
      <alignment vertical="center"/>
    </xf>
    <xf numFmtId="0" fontId="26" fillId="5" borderId="32" applyNumberFormat="0" applyAlignment="0" applyProtection="0">
      <alignment vertical="center"/>
    </xf>
    <xf numFmtId="0" fontId="27" fillId="5" borderId="31" applyNumberFormat="0" applyAlignment="0" applyProtection="0">
      <alignment vertical="center"/>
    </xf>
    <xf numFmtId="0" fontId="28" fillId="6" borderId="33" applyNumberFormat="0" applyAlignment="0" applyProtection="0">
      <alignment vertical="center"/>
    </xf>
    <xf numFmtId="0" fontId="29" fillId="0" borderId="34" applyNumberFormat="0" applyFill="0" applyAlignment="0" applyProtection="0">
      <alignment vertical="center"/>
    </xf>
    <xf numFmtId="0" fontId="30" fillId="0" borderId="35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1" fillId="2" borderId="0" xfId="0" applyNumberFormat="1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 applyProtection="1">
      <alignment horizontal="left" vertical="center"/>
    </xf>
    <xf numFmtId="0" fontId="4" fillId="2" borderId="0" xfId="0" applyNumberFormat="1" applyFont="1" applyFill="1" applyBorder="1" applyAlignment="1" applyProtection="1">
      <alignment horizontal="left" vertical="center"/>
    </xf>
    <xf numFmtId="0" fontId="4" fillId="2" borderId="0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5" fillId="2" borderId="8" xfId="0" applyNumberFormat="1" applyFont="1" applyFill="1" applyBorder="1" applyAlignment="1" applyProtection="1">
      <alignment horizontal="center" vertical="center" wrapText="1"/>
    </xf>
    <xf numFmtId="4" fontId="7" fillId="0" borderId="7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11" xfId="0" applyNumberFormat="1" applyFont="1" applyFill="1" applyBorder="1" applyAlignment="1">
      <alignment horizontal="center" vertical="center"/>
    </xf>
    <xf numFmtId="0" fontId="8" fillId="0" borderId="12" xfId="0" applyNumberFormat="1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/>
    </xf>
    <xf numFmtId="0" fontId="8" fillId="0" borderId="13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9" fillId="0" borderId="13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horizontal="center" vertical="center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0" fontId="12" fillId="0" borderId="12" xfId="0" applyNumberFormat="1" applyFont="1" applyBorder="1" applyAlignment="1">
      <alignment horizontal="center" vertical="center"/>
    </xf>
    <xf numFmtId="0" fontId="3" fillId="2" borderId="16" xfId="0" applyNumberFormat="1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/>
    </xf>
    <xf numFmtId="0" fontId="13" fillId="0" borderId="7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/>
    </xf>
    <xf numFmtId="0" fontId="14" fillId="0" borderId="11" xfId="0" applyNumberFormat="1" applyFont="1" applyFill="1" applyBorder="1" applyAlignment="1">
      <alignment horizontal="center" vertical="center" wrapText="1"/>
    </xf>
    <xf numFmtId="0" fontId="14" fillId="0" borderId="12" xfId="0" applyNumberFormat="1" applyFont="1" applyFill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/>
    </xf>
    <xf numFmtId="0" fontId="14" fillId="0" borderId="1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8" fillId="0" borderId="17" xfId="0" applyNumberFormat="1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7" fillId="2" borderId="3" xfId="0" applyNumberFormat="1" applyFont="1" applyFill="1" applyBorder="1" applyAlignment="1" applyProtection="1">
      <alignment horizontal="center" vertical="center" wrapText="1"/>
    </xf>
    <xf numFmtId="0" fontId="5" fillId="2" borderId="21" xfId="0" applyNumberFormat="1" applyFont="1" applyFill="1" applyBorder="1" applyAlignment="1" applyProtection="1">
      <alignment horizontal="center" vertical="center" wrapText="1"/>
    </xf>
    <xf numFmtId="0" fontId="7" fillId="2" borderId="7" xfId="0" applyNumberFormat="1" applyFont="1" applyFill="1" applyBorder="1" applyAlignment="1" applyProtection="1">
      <alignment horizontal="center" vertical="center" wrapText="1"/>
    </xf>
    <xf numFmtId="0" fontId="5" fillId="2" borderId="7" xfId="0" applyNumberFormat="1" applyFont="1" applyFill="1" applyBorder="1" applyAlignment="1" applyProtection="1">
      <alignment vertical="center" wrapText="1"/>
    </xf>
    <xf numFmtId="0" fontId="5" fillId="2" borderId="22" xfId="0" applyNumberFormat="1" applyFont="1" applyFill="1" applyBorder="1" applyAlignment="1" applyProtection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9" fillId="0" borderId="12" xfId="0" applyNumberFormat="1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2" fillId="0" borderId="26" xfId="0" applyNumberFormat="1" applyFont="1" applyBorder="1" applyAlignment="1">
      <alignment horizontal="center" vertical="center"/>
    </xf>
    <xf numFmtId="0" fontId="12" fillId="0" borderId="24" xfId="0" applyNumberFormat="1" applyFont="1" applyBorder="1" applyAlignment="1">
      <alignment horizontal="center" vertical="center"/>
    </xf>
    <xf numFmtId="0" fontId="16" fillId="0" borderId="7" xfId="0" applyNumberFormat="1" applyFont="1" applyFill="1" applyBorder="1" applyAlignment="1">
      <alignment horizontal="center" vertical="center"/>
    </xf>
    <xf numFmtId="0" fontId="13" fillId="0" borderId="27" xfId="0" applyNumberFormat="1" applyFont="1" applyFill="1" applyBorder="1" applyAlignment="1">
      <alignment horizontal="center" vertical="center"/>
    </xf>
    <xf numFmtId="0" fontId="9" fillId="0" borderId="26" xfId="0" applyNumberFormat="1" applyFont="1" applyBorder="1" applyAlignment="1">
      <alignment horizontal="center" vertical="center"/>
    </xf>
    <xf numFmtId="0" fontId="9" fillId="0" borderId="24" xfId="0" applyNumberFormat="1" applyFont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900908\2024&#24180;&#20859;&#27542;&#20445;&#38505;&#26376;&#25253;24&#24180;1&#26376;-\11&#26376;&#20221;\&#65288;&#24247;&#24179;&#21439;&#24635;&#65289;2024&#24180;11&#26376;&#20859;&#27542;&#20445;&#38505;&#24037;&#20316;&#36827;&#24230;&#32479;&#35745;&#34920;et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900908\2024&#24180;&#20859;&#27542;&#20445;&#38505;&#26376;&#25253;24&#24180;1&#26376;-\6&#26376;&#20221;\&#24247;&#24179;&#21439;\&#65288;&#24247;&#24179;&#21439;&#24635;&#65289;2024&#24180;6&#26376;&#20859;&#27542;&#20445;&#38505;&#24037;&#20316;&#36827;&#24230;&#32479;&#35745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3年度"/>
      <sheetName val="2024年11月"/>
    </sheetNames>
    <sheetDataSet>
      <sheetData sheetId="0"/>
      <sheetData sheetId="1">
        <row r="16">
          <cell r="C16">
            <v>640</v>
          </cell>
          <cell r="D16">
            <v>17237</v>
          </cell>
        </row>
        <row r="34">
          <cell r="C34">
            <v>307</v>
          </cell>
          <cell r="D34">
            <v>2134</v>
          </cell>
        </row>
        <row r="35">
          <cell r="C35">
            <v>349</v>
          </cell>
          <cell r="D35">
            <v>18857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23年度7-"/>
      <sheetName val="2024年6月份"/>
    </sheetNames>
    <sheetDataSet>
      <sheetData sheetId="0"/>
      <sheetData sheetId="1">
        <row r="16">
          <cell r="C16">
            <v>9</v>
          </cell>
          <cell r="D16">
            <v>11232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workbookViewId="0">
      <selection activeCell="H2" sqref="H2:L2"/>
    </sheetView>
  </sheetViews>
  <sheetFormatPr defaultColWidth="11.275" defaultRowHeight="13.5"/>
  <cols>
    <col min="1" max="1" width="8.33333333333333" customWidth="1"/>
    <col min="2" max="3" width="11.775" customWidth="1"/>
    <col min="4" max="13" width="14.775" customWidth="1"/>
    <col min="14" max="16384" width="11.275" customWidth="1"/>
  </cols>
  <sheetData>
    <row r="1" ht="24" customHeight="1" spans="1:14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57"/>
    </row>
    <row r="2" ht="24" customHeight="1" spans="1:14">
      <c r="A2" s="3"/>
      <c r="B2" s="4"/>
      <c r="C2" s="5"/>
      <c r="D2" s="5"/>
      <c r="E2" s="5" t="s">
        <v>2</v>
      </c>
      <c r="F2" s="5" t="s">
        <v>3</v>
      </c>
      <c r="G2" s="5"/>
      <c r="H2" s="6" t="s">
        <v>4</v>
      </c>
      <c r="I2" s="6"/>
      <c r="J2" s="5"/>
      <c r="K2" s="5"/>
      <c r="L2" s="5"/>
      <c r="M2" s="5"/>
      <c r="N2" s="57"/>
    </row>
    <row r="3" ht="24" customHeight="1" spans="1:14">
      <c r="A3" s="7" t="s">
        <v>5</v>
      </c>
      <c r="B3" s="8"/>
      <c r="C3" s="9" t="s">
        <v>6</v>
      </c>
      <c r="D3" s="10" t="s">
        <v>7</v>
      </c>
      <c r="E3" s="10" t="s">
        <v>8</v>
      </c>
      <c r="F3" s="11" t="s">
        <v>9</v>
      </c>
      <c r="G3" s="10" t="s">
        <v>10</v>
      </c>
      <c r="H3" s="10" t="s">
        <v>11</v>
      </c>
      <c r="I3" s="58" t="s">
        <v>12</v>
      </c>
      <c r="J3" s="58"/>
      <c r="K3" s="58"/>
      <c r="L3" s="10" t="s">
        <v>13</v>
      </c>
      <c r="M3" s="59" t="s">
        <v>14</v>
      </c>
      <c r="N3" s="57"/>
    </row>
    <row r="4" ht="67" customHeight="1" spans="1:14">
      <c r="A4" s="12"/>
      <c r="B4" s="13"/>
      <c r="C4" s="14"/>
      <c r="D4" s="15"/>
      <c r="E4" s="15"/>
      <c r="F4" s="16"/>
      <c r="G4" s="15"/>
      <c r="H4" s="15"/>
      <c r="I4" s="60" t="s">
        <v>15</v>
      </c>
      <c r="J4" s="61" t="s">
        <v>16</v>
      </c>
      <c r="K4" s="61" t="s">
        <v>17</v>
      </c>
      <c r="L4" s="15"/>
      <c r="M4" s="62"/>
      <c r="N4" s="57"/>
    </row>
    <row r="5" ht="18" customHeight="1" spans="1:14">
      <c r="A5" s="17" t="s">
        <v>18</v>
      </c>
      <c r="B5" s="18" t="s">
        <v>19</v>
      </c>
      <c r="C5" s="19" t="s">
        <v>20</v>
      </c>
      <c r="D5" s="20">
        <f>D10+D15+D20</f>
        <v>4</v>
      </c>
      <c r="E5" s="21">
        <f>E10+E15+E20</f>
        <v>10943</v>
      </c>
      <c r="F5" s="22">
        <f>F10+F15+F20</f>
        <v>984870</v>
      </c>
      <c r="G5" s="22">
        <f>G10+G15+G20</f>
        <v>393948</v>
      </c>
      <c r="H5" s="22">
        <f>H10+H15+H20</f>
        <v>246217.5</v>
      </c>
      <c r="I5" s="22">
        <f>J5+K5</f>
        <v>98487</v>
      </c>
      <c r="J5" s="22">
        <f>J10+J15+J20</f>
        <v>98487</v>
      </c>
      <c r="K5" s="22">
        <f>K10+K15+K20</f>
        <v>0</v>
      </c>
      <c r="L5" s="20">
        <f>L10+L15+L20</f>
        <v>49243.5</v>
      </c>
      <c r="M5" s="63">
        <f>M10+M15+M20</f>
        <v>196974</v>
      </c>
      <c r="N5" s="57"/>
    </row>
    <row r="6" ht="18" customHeight="1" spans="1:14">
      <c r="A6" s="17"/>
      <c r="B6" s="19"/>
      <c r="C6" s="23" t="s">
        <v>21</v>
      </c>
      <c r="D6" s="24">
        <f>D11+D16+D21</f>
        <v>32</v>
      </c>
      <c r="E6" s="24">
        <f>E11+E16+E21</f>
        <v>203639</v>
      </c>
      <c r="F6" s="24">
        <f>F11+F16+F21</f>
        <v>8552838</v>
      </c>
      <c r="G6" s="24">
        <f>G11+G16+G21</f>
        <v>3421135.2</v>
      </c>
      <c r="H6" s="24">
        <f>H11+H16+H21</f>
        <v>2138209.5</v>
      </c>
      <c r="I6" s="24">
        <f>J6+K6</f>
        <v>855283.8</v>
      </c>
      <c r="J6" s="24">
        <f>J11+J16+J21</f>
        <v>855283.8</v>
      </c>
      <c r="K6" s="64">
        <f>K11+K16+K21</f>
        <v>0</v>
      </c>
      <c r="L6" s="64">
        <f>L11+L16+L21</f>
        <v>427641.9</v>
      </c>
      <c r="M6" s="65">
        <f>M11+M16+M21</f>
        <v>1710567.6</v>
      </c>
      <c r="N6" s="57"/>
    </row>
    <row r="7" ht="18" customHeight="1" spans="1:14">
      <c r="A7" s="17"/>
      <c r="B7" s="25" t="s">
        <v>22</v>
      </c>
      <c r="C7" s="23" t="s">
        <v>20</v>
      </c>
      <c r="D7" s="26">
        <f>D12+D17+D22+D25</f>
        <v>3312</v>
      </c>
      <c r="E7" s="27">
        <f>E12+E17+E22+E25</f>
        <v>26100</v>
      </c>
      <c r="F7" s="27">
        <f>F12+F17+F22+F25</f>
        <v>2349000</v>
      </c>
      <c r="G7" s="27">
        <f>G12+G17+G22+G25</f>
        <v>939600</v>
      </c>
      <c r="H7" s="27">
        <f>H12+H17+H22+H25</f>
        <v>587250</v>
      </c>
      <c r="I7" s="27">
        <f>J7+K7</f>
        <v>704700</v>
      </c>
      <c r="J7" s="27">
        <f>J12+J17+J22+J25</f>
        <v>234900</v>
      </c>
      <c r="K7" s="27">
        <f>K12+K17+K22+K25</f>
        <v>469800</v>
      </c>
      <c r="L7" s="27">
        <f>L12+L17+L22+L25</f>
        <v>117450</v>
      </c>
      <c r="M7" s="66">
        <f>M12+M17+M22+M25</f>
        <v>0</v>
      </c>
      <c r="N7" s="57"/>
    </row>
    <row r="8" ht="18" customHeight="1" spans="1:14">
      <c r="A8" s="17"/>
      <c r="B8" s="19"/>
      <c r="C8" s="23" t="s">
        <v>21</v>
      </c>
      <c r="D8" s="26">
        <f>D13+D18+D23+D26</f>
        <v>4251</v>
      </c>
      <c r="E8" s="27">
        <f>E13+E18+E23+E26</f>
        <v>223299</v>
      </c>
      <c r="F8" s="27">
        <f>F13+F18+F23+F26</f>
        <v>9378558</v>
      </c>
      <c r="G8" s="27">
        <f>G13+G18+G23+G26</f>
        <v>3751423.2</v>
      </c>
      <c r="H8" s="27">
        <f>H13+H18+H23+H26</f>
        <v>2344639.5</v>
      </c>
      <c r="I8" s="27">
        <f>J8+K8</f>
        <v>2813567.4</v>
      </c>
      <c r="J8" s="27">
        <f>J13+J18+J23+J26</f>
        <v>937855.8</v>
      </c>
      <c r="K8" s="27">
        <f>K13+K18+K23+K26</f>
        <v>1875711.6</v>
      </c>
      <c r="L8" s="27">
        <f>L13+L18+L23+L26</f>
        <v>468927.9</v>
      </c>
      <c r="M8" s="66">
        <f>M13+M18+M23+M26</f>
        <v>0</v>
      </c>
      <c r="N8" s="57"/>
    </row>
    <row r="9" ht="18" customHeight="1" spans="1:14">
      <c r="A9" s="17"/>
      <c r="B9" s="28" t="s">
        <v>23</v>
      </c>
      <c r="C9" s="29"/>
      <c r="D9" s="28">
        <f>SUM(D5:D8)</f>
        <v>7599</v>
      </c>
      <c r="E9" s="30">
        <f>SUM(E5:E8)</f>
        <v>463981</v>
      </c>
      <c r="F9" s="30">
        <f>SUM(F5:F8)</f>
        <v>21265266</v>
      </c>
      <c r="G9" s="30">
        <f>SUM(G5:G8)</f>
        <v>8506106.4</v>
      </c>
      <c r="H9" s="30">
        <f>SUM(H5:H8)</f>
        <v>5316316.5</v>
      </c>
      <c r="I9" s="30">
        <f>J9+K9</f>
        <v>4472038.2</v>
      </c>
      <c r="J9" s="30">
        <f>SUM(J5:J8)</f>
        <v>2126526.6</v>
      </c>
      <c r="K9" s="30">
        <f>SUM(K5:K8)</f>
        <v>2345511.6</v>
      </c>
      <c r="L9" s="30">
        <f>SUM(L5:L8)</f>
        <v>1063263.3</v>
      </c>
      <c r="M9" s="67">
        <f>SUM(M5:M8)</f>
        <v>1907541.6</v>
      </c>
      <c r="N9" s="57"/>
    </row>
    <row r="10" ht="18" customHeight="1" spans="1:14">
      <c r="A10" s="31" t="s">
        <v>24</v>
      </c>
      <c r="B10" s="32" t="s">
        <v>19</v>
      </c>
      <c r="C10" s="32" t="s">
        <v>20</v>
      </c>
      <c r="D10" s="33">
        <v>1</v>
      </c>
      <c r="E10" s="33">
        <v>2200</v>
      </c>
      <c r="F10" s="33">
        <f>E10*90</f>
        <v>198000</v>
      </c>
      <c r="G10" s="33">
        <f>F10*0.4</f>
        <v>79200</v>
      </c>
      <c r="H10" s="33">
        <f>F10*0.25</f>
        <v>49500</v>
      </c>
      <c r="I10" s="33">
        <f t="shared" ref="I10:I13" si="0">J10+K10</f>
        <v>19800</v>
      </c>
      <c r="J10" s="33">
        <f t="shared" ref="J10:J13" si="1">F10*0.1</f>
        <v>19800</v>
      </c>
      <c r="K10" s="33">
        <v>0</v>
      </c>
      <c r="L10" s="33">
        <f t="shared" ref="L10:L13" si="2">F10*0.05</f>
        <v>9900</v>
      </c>
      <c r="M10" s="68">
        <f>F10*0.2</f>
        <v>39600</v>
      </c>
      <c r="N10" s="57"/>
    </row>
    <row r="11" ht="18" customHeight="1" spans="1:14">
      <c r="A11" s="34"/>
      <c r="B11" s="23"/>
      <c r="C11" s="23" t="s">
        <v>21</v>
      </c>
      <c r="D11" s="35">
        <v>15</v>
      </c>
      <c r="E11" s="35">
        <v>43082</v>
      </c>
      <c r="F11" s="35">
        <f t="shared" ref="F11:F16" si="3">E11*42</f>
        <v>1809444</v>
      </c>
      <c r="G11" s="35">
        <f>F11*0.4</f>
        <v>723777.6</v>
      </c>
      <c r="H11" s="35">
        <f>F11*0.25</f>
        <v>452361</v>
      </c>
      <c r="I11" s="35">
        <f t="shared" si="0"/>
        <v>180944.4</v>
      </c>
      <c r="J11" s="35">
        <f t="shared" si="1"/>
        <v>180944.4</v>
      </c>
      <c r="K11" s="35">
        <v>0</v>
      </c>
      <c r="L11" s="35">
        <f t="shared" si="2"/>
        <v>90472.2</v>
      </c>
      <c r="M11" s="69">
        <f>F11*0.2</f>
        <v>361888.8</v>
      </c>
      <c r="N11" s="57"/>
    </row>
    <row r="12" ht="18" customHeight="1" spans="1:14">
      <c r="A12" s="34"/>
      <c r="B12" s="23" t="s">
        <v>22</v>
      </c>
      <c r="C12" s="23" t="s">
        <v>20</v>
      </c>
      <c r="D12" s="35">
        <v>1586</v>
      </c>
      <c r="E12" s="35">
        <v>12666</v>
      </c>
      <c r="F12" s="35">
        <f>E12*90</f>
        <v>1139940</v>
      </c>
      <c r="G12" s="35" cm="1">
        <f t="array" ref="G12:G13">F12:F13*0.4</f>
        <v>455976</v>
      </c>
      <c r="H12" s="35" cm="1">
        <f t="array" ref="H12:H13">F12:F13*0.25</f>
        <v>284985</v>
      </c>
      <c r="I12" s="35">
        <f t="shared" si="0"/>
        <v>341982</v>
      </c>
      <c r="J12" s="35">
        <f t="shared" si="1"/>
        <v>113994</v>
      </c>
      <c r="K12" s="35">
        <f t="shared" ref="K12:K18" si="4">F12*0.2</f>
        <v>227988</v>
      </c>
      <c r="L12" s="35">
        <f t="shared" si="2"/>
        <v>56997</v>
      </c>
      <c r="M12" s="69">
        <v>0</v>
      </c>
      <c r="N12" s="57"/>
    </row>
    <row r="13" ht="18" customHeight="1" spans="1:14">
      <c r="A13" s="34"/>
      <c r="B13" s="23"/>
      <c r="C13" s="23" t="s">
        <v>21</v>
      </c>
      <c r="D13" s="35">
        <v>2213</v>
      </c>
      <c r="E13" s="35">
        <v>101296</v>
      </c>
      <c r="F13" s="35">
        <f t="shared" si="3"/>
        <v>4254432</v>
      </c>
      <c r="G13" s="35">
        <v>1701772.8</v>
      </c>
      <c r="H13" s="35">
        <v>1063608</v>
      </c>
      <c r="I13" s="35">
        <f t="shared" si="0"/>
        <v>1276329.6</v>
      </c>
      <c r="J13" s="35">
        <f t="shared" si="1"/>
        <v>425443.2</v>
      </c>
      <c r="K13" s="35">
        <f t="shared" si="4"/>
        <v>850886.4</v>
      </c>
      <c r="L13" s="35">
        <f t="shared" si="2"/>
        <v>212721.6</v>
      </c>
      <c r="M13" s="69">
        <v>0</v>
      </c>
      <c r="N13" s="57"/>
    </row>
    <row r="14" ht="16" customHeight="1" spans="1:14">
      <c r="A14" s="36"/>
      <c r="B14" s="37" t="s">
        <v>23</v>
      </c>
      <c r="C14" s="37"/>
      <c r="D14" s="38">
        <f t="shared" ref="D14:M14" si="5">SUM(D10:D13)</f>
        <v>3815</v>
      </c>
      <c r="E14" s="39">
        <f t="shared" si="5"/>
        <v>159244</v>
      </c>
      <c r="F14" s="38">
        <f t="shared" si="5"/>
        <v>7401816</v>
      </c>
      <c r="G14" s="38">
        <f t="shared" si="5"/>
        <v>2960726.4</v>
      </c>
      <c r="H14" s="38">
        <f t="shared" si="5"/>
        <v>1850454</v>
      </c>
      <c r="I14" s="38">
        <f t="shared" si="5"/>
        <v>1819056</v>
      </c>
      <c r="J14" s="38">
        <f t="shared" si="5"/>
        <v>740181.6</v>
      </c>
      <c r="K14" s="70">
        <f t="shared" si="5"/>
        <v>1078874.4</v>
      </c>
      <c r="L14" s="38">
        <f t="shared" si="5"/>
        <v>370090.8</v>
      </c>
      <c r="M14" s="71">
        <f t="shared" si="5"/>
        <v>401488.8</v>
      </c>
      <c r="N14" s="57"/>
    </row>
    <row r="15" ht="18" customHeight="1" spans="1:14">
      <c r="A15" s="40" t="s">
        <v>25</v>
      </c>
      <c r="B15" s="41" t="s">
        <v>19</v>
      </c>
      <c r="C15" s="42" t="s">
        <v>20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72">
        <v>0</v>
      </c>
      <c r="N15" s="57"/>
    </row>
    <row r="16" ht="18" customHeight="1" spans="1:14">
      <c r="A16" s="17"/>
      <c r="B16" s="44"/>
      <c r="C16" s="45" t="s">
        <v>21</v>
      </c>
      <c r="D16" s="46">
        <v>11</v>
      </c>
      <c r="E16" s="46">
        <v>129844</v>
      </c>
      <c r="F16" s="46">
        <f t="shared" si="3"/>
        <v>5453448</v>
      </c>
      <c r="G16" s="46">
        <f t="shared" ref="G16:G18" si="6">F16*0.4</f>
        <v>2181379.2</v>
      </c>
      <c r="H16" s="46">
        <f t="shared" ref="H16:H21" si="7">F16*0.25</f>
        <v>1363362</v>
      </c>
      <c r="I16" s="46">
        <f t="shared" ref="I16:I18" si="8">J16+K16</f>
        <v>545344.8</v>
      </c>
      <c r="J16" s="46">
        <f t="shared" ref="J16:J18" si="9">F16*0.1</f>
        <v>545344.8</v>
      </c>
      <c r="K16" s="46">
        <v>0</v>
      </c>
      <c r="L16" s="46">
        <f t="shared" ref="L16:L23" si="10">F16*0.05</f>
        <v>272672.4</v>
      </c>
      <c r="M16" s="73">
        <f t="shared" ref="M16:M21" si="11">F16*0.2</f>
        <v>1090689.6</v>
      </c>
      <c r="N16" s="57"/>
    </row>
    <row r="17" ht="18" customHeight="1" spans="1:14">
      <c r="A17" s="17"/>
      <c r="B17" s="47" t="s">
        <v>22</v>
      </c>
      <c r="C17" s="45" t="s">
        <v>20</v>
      </c>
      <c r="D17" s="46">
        <f>'[1]2024年11月'!$C$16-'[2]2024年6月份'!$C$16</f>
        <v>631</v>
      </c>
      <c r="E17" s="46">
        <f>'[1]2024年11月'!$D$16-'[2]2024年6月份'!$D$16</f>
        <v>6005</v>
      </c>
      <c r="F17" s="46">
        <f t="shared" ref="F17:F22" si="12">E17*90</f>
        <v>540450</v>
      </c>
      <c r="G17" s="46">
        <f t="shared" si="6"/>
        <v>216180</v>
      </c>
      <c r="H17" s="46" cm="1">
        <f t="array" ref="H17:H18">F17:F18*0.25</f>
        <v>135112.5</v>
      </c>
      <c r="I17" s="46">
        <f t="shared" si="8"/>
        <v>162135</v>
      </c>
      <c r="J17" s="46">
        <f t="shared" si="9"/>
        <v>54045</v>
      </c>
      <c r="K17" s="46">
        <f t="shared" si="4"/>
        <v>108090</v>
      </c>
      <c r="L17" s="46" cm="1">
        <f t="array" ref="L17:L18">F17:F18*0.05</f>
        <v>27022.5</v>
      </c>
      <c r="M17" s="73">
        <v>0</v>
      </c>
      <c r="N17" s="57"/>
    </row>
    <row r="18" ht="18" customHeight="1" spans="1:14">
      <c r="A18" s="17"/>
      <c r="B18" s="44"/>
      <c r="C18" s="45" t="s">
        <v>21</v>
      </c>
      <c r="D18" s="46">
        <v>679</v>
      </c>
      <c r="E18" s="46">
        <v>46978</v>
      </c>
      <c r="F18" s="46">
        <f t="shared" ref="F18:F23" si="13">E18*42</f>
        <v>1973076</v>
      </c>
      <c r="G18" s="46">
        <f t="shared" si="6"/>
        <v>789230.4</v>
      </c>
      <c r="H18" s="46">
        <v>493269</v>
      </c>
      <c r="I18" s="46">
        <f t="shared" si="8"/>
        <v>591922.8</v>
      </c>
      <c r="J18" s="46">
        <f t="shared" si="9"/>
        <v>197307.6</v>
      </c>
      <c r="K18" s="46">
        <f t="shared" si="4"/>
        <v>394615.2</v>
      </c>
      <c r="L18" s="46">
        <v>98653.8</v>
      </c>
      <c r="M18" s="73">
        <v>0</v>
      </c>
      <c r="N18" s="57"/>
    </row>
    <row r="19" ht="18" customHeight="1" spans="1:14">
      <c r="A19" s="48"/>
      <c r="B19" s="37" t="s">
        <v>23</v>
      </c>
      <c r="C19" s="37"/>
      <c r="D19" s="49">
        <f t="shared" ref="D19:M19" si="14">SUM(D15:D18)</f>
        <v>1321</v>
      </c>
      <c r="E19" s="49">
        <f t="shared" si="14"/>
        <v>182827</v>
      </c>
      <c r="F19" s="49">
        <f t="shared" si="14"/>
        <v>7966974</v>
      </c>
      <c r="G19" s="49">
        <f t="shared" si="14"/>
        <v>3186789.6</v>
      </c>
      <c r="H19" s="49">
        <f t="shared" si="14"/>
        <v>1991743.5</v>
      </c>
      <c r="I19" s="49">
        <f t="shared" si="14"/>
        <v>1299402.6</v>
      </c>
      <c r="J19" s="49">
        <f t="shared" si="14"/>
        <v>796697.4</v>
      </c>
      <c r="K19" s="49">
        <f t="shared" si="14"/>
        <v>502705.2</v>
      </c>
      <c r="L19" s="49">
        <f t="shared" si="14"/>
        <v>398348.7</v>
      </c>
      <c r="M19" s="74">
        <f t="shared" si="14"/>
        <v>1090689.6</v>
      </c>
      <c r="N19" s="57"/>
    </row>
    <row r="20" ht="18" customHeight="1" spans="1:14">
      <c r="A20" s="31" t="s">
        <v>26</v>
      </c>
      <c r="B20" s="50" t="s">
        <v>19</v>
      </c>
      <c r="C20" s="32" t="s">
        <v>20</v>
      </c>
      <c r="D20" s="43">
        <v>3</v>
      </c>
      <c r="E20" s="43">
        <v>8743</v>
      </c>
      <c r="F20" s="43">
        <f t="shared" si="12"/>
        <v>786870</v>
      </c>
      <c r="G20" s="43">
        <f>F20*0.4</f>
        <v>314748</v>
      </c>
      <c r="H20" s="43">
        <f t="shared" si="7"/>
        <v>196717.5</v>
      </c>
      <c r="I20" s="43">
        <f t="shared" ref="I20:I23" si="15">J20+K20</f>
        <v>78687</v>
      </c>
      <c r="J20" s="43">
        <f t="shared" ref="J20:J23" si="16">F20*0.1</f>
        <v>78687</v>
      </c>
      <c r="K20" s="43">
        <v>0</v>
      </c>
      <c r="L20" s="43">
        <f t="shared" si="10"/>
        <v>39343.5</v>
      </c>
      <c r="M20" s="72">
        <f t="shared" si="11"/>
        <v>157374</v>
      </c>
      <c r="N20" s="57"/>
    </row>
    <row r="21" ht="18" customHeight="1" spans="1:14">
      <c r="A21" s="34"/>
      <c r="B21" s="51"/>
      <c r="C21" s="23" t="s">
        <v>21</v>
      </c>
      <c r="D21" s="46">
        <v>6</v>
      </c>
      <c r="E21" s="46">
        <v>30713</v>
      </c>
      <c r="F21" s="46">
        <f t="shared" si="13"/>
        <v>1289946</v>
      </c>
      <c r="G21" s="46">
        <f>F21*0.4</f>
        <v>515978.4</v>
      </c>
      <c r="H21" s="46">
        <f t="shared" si="7"/>
        <v>322486.5</v>
      </c>
      <c r="I21" s="46">
        <f t="shared" si="15"/>
        <v>128994.6</v>
      </c>
      <c r="J21" s="46">
        <f t="shared" si="16"/>
        <v>128994.6</v>
      </c>
      <c r="K21" s="46">
        <v>0</v>
      </c>
      <c r="L21" s="46">
        <f t="shared" si="10"/>
        <v>64497.3</v>
      </c>
      <c r="M21" s="73">
        <f t="shared" si="11"/>
        <v>257989.2</v>
      </c>
      <c r="N21" s="57"/>
    </row>
    <row r="22" ht="18" customHeight="1" spans="1:14">
      <c r="A22" s="34"/>
      <c r="B22" s="52" t="s">
        <v>22</v>
      </c>
      <c r="C22" s="23" t="s">
        <v>20</v>
      </c>
      <c r="D22" s="46">
        <v>788</v>
      </c>
      <c r="E22" s="46">
        <v>5295</v>
      </c>
      <c r="F22" s="46">
        <f t="shared" si="12"/>
        <v>476550</v>
      </c>
      <c r="G22" s="46" cm="1">
        <f t="array" ref="G22:G23">F22:F23*0.4</f>
        <v>190620</v>
      </c>
      <c r="H22" s="46" cm="1">
        <f t="array" ref="H22:H23">F22:F23*0.25</f>
        <v>119137.5</v>
      </c>
      <c r="I22" s="46">
        <f t="shared" si="15"/>
        <v>142965</v>
      </c>
      <c r="J22" s="46">
        <f t="shared" si="16"/>
        <v>47655</v>
      </c>
      <c r="K22" s="46">
        <f t="shared" ref="K22:K26" si="17">F22*0.2</f>
        <v>95310</v>
      </c>
      <c r="L22" s="46">
        <f t="shared" si="10"/>
        <v>23827.5</v>
      </c>
      <c r="M22" s="73">
        <v>0</v>
      </c>
      <c r="N22" s="57"/>
    </row>
    <row r="23" ht="18" customHeight="1" spans="1:14">
      <c r="A23" s="34"/>
      <c r="B23" s="51"/>
      <c r="C23" s="23" t="s">
        <v>21</v>
      </c>
      <c r="D23" s="46">
        <v>1010</v>
      </c>
      <c r="E23" s="46">
        <v>56168</v>
      </c>
      <c r="F23" s="46">
        <f t="shared" si="13"/>
        <v>2359056</v>
      </c>
      <c r="G23" s="46">
        <v>943622.4</v>
      </c>
      <c r="H23" s="46">
        <v>589764</v>
      </c>
      <c r="I23" s="46">
        <f t="shared" si="15"/>
        <v>707716.8</v>
      </c>
      <c r="J23" s="46">
        <f t="shared" si="16"/>
        <v>235905.6</v>
      </c>
      <c r="K23" s="46">
        <f t="shared" si="17"/>
        <v>471811.2</v>
      </c>
      <c r="L23" s="46">
        <f t="shared" si="10"/>
        <v>117952.8</v>
      </c>
      <c r="M23" s="73">
        <v>0</v>
      </c>
      <c r="N23" s="57"/>
    </row>
    <row r="24" ht="14.25" spans="1:13">
      <c r="A24" s="36"/>
      <c r="B24" s="53" t="s">
        <v>23</v>
      </c>
      <c r="C24" s="37"/>
      <c r="D24" s="49">
        <f t="shared" ref="D24:M24" si="18">SUM(D20:D23)</f>
        <v>1807</v>
      </c>
      <c r="E24" s="49">
        <f t="shared" si="18"/>
        <v>100919</v>
      </c>
      <c r="F24" s="49">
        <f t="shared" si="18"/>
        <v>4912422</v>
      </c>
      <c r="G24" s="49">
        <f t="shared" si="18"/>
        <v>1964968.8</v>
      </c>
      <c r="H24" s="49">
        <f t="shared" si="18"/>
        <v>1228105.5</v>
      </c>
      <c r="I24" s="49">
        <f t="shared" si="18"/>
        <v>1058363.4</v>
      </c>
      <c r="J24" s="49">
        <f t="shared" si="18"/>
        <v>491242.2</v>
      </c>
      <c r="K24" s="49">
        <f t="shared" si="18"/>
        <v>567121.2</v>
      </c>
      <c r="L24" s="49">
        <f t="shared" si="18"/>
        <v>245621.1</v>
      </c>
      <c r="M24" s="74">
        <f t="shared" si="18"/>
        <v>415363.2</v>
      </c>
    </row>
    <row r="25" spans="1:13">
      <c r="A25" s="54" t="s">
        <v>27</v>
      </c>
      <c r="B25" s="50" t="s">
        <v>22</v>
      </c>
      <c r="C25" s="32" t="s">
        <v>20</v>
      </c>
      <c r="D25" s="43">
        <f>'[1]2024年11月'!$C$34</f>
        <v>307</v>
      </c>
      <c r="E25" s="43">
        <f>'[1]2024年11月'!$D$34</f>
        <v>2134</v>
      </c>
      <c r="F25" s="43">
        <f>E25*90</f>
        <v>192060</v>
      </c>
      <c r="G25" s="43" cm="1">
        <f t="array" ref="G25:G26">F25:F26*0.4</f>
        <v>76824</v>
      </c>
      <c r="H25" s="43" cm="1">
        <f t="array" ref="H25:H26">F25:F26*0.25</f>
        <v>48015</v>
      </c>
      <c r="I25" s="43">
        <f>J25+K25</f>
        <v>57618</v>
      </c>
      <c r="J25" s="43" cm="1">
        <f t="array" ref="J25:J26">F25:F26*0.1</f>
        <v>19206</v>
      </c>
      <c r="K25" s="43">
        <f t="shared" si="17"/>
        <v>38412</v>
      </c>
      <c r="L25" s="43" cm="1">
        <f t="array" ref="L25:L26">F25:F26*0.05</f>
        <v>9603</v>
      </c>
      <c r="M25" s="72">
        <v>0</v>
      </c>
    </row>
    <row r="26" spans="1:13">
      <c r="A26" s="55"/>
      <c r="B26" s="51"/>
      <c r="C26" s="23" t="s">
        <v>21</v>
      </c>
      <c r="D26" s="46">
        <f>'[1]2024年11月'!$C$35</f>
        <v>349</v>
      </c>
      <c r="E26" s="46">
        <f>'[1]2024年11月'!$D$35</f>
        <v>18857</v>
      </c>
      <c r="F26" s="46">
        <f>E26*42</f>
        <v>791994</v>
      </c>
      <c r="G26" s="46">
        <v>316797.6</v>
      </c>
      <c r="H26" s="46">
        <v>197998.5</v>
      </c>
      <c r="I26" s="46">
        <f>J26+K26</f>
        <v>237598.2</v>
      </c>
      <c r="J26" s="46">
        <v>79199.4</v>
      </c>
      <c r="K26" s="46">
        <f t="shared" si="17"/>
        <v>158398.8</v>
      </c>
      <c r="L26" s="46">
        <v>39599.7</v>
      </c>
      <c r="M26" s="73">
        <v>0</v>
      </c>
    </row>
    <row r="27" ht="14.25" spans="1:13">
      <c r="A27" s="56"/>
      <c r="B27" s="53" t="s">
        <v>23</v>
      </c>
      <c r="C27" s="37"/>
      <c r="D27" s="49">
        <f t="shared" ref="D27:M27" si="19">SUM(D25:D26)</f>
        <v>656</v>
      </c>
      <c r="E27" s="49">
        <f t="shared" si="19"/>
        <v>20991</v>
      </c>
      <c r="F27" s="49">
        <f t="shared" si="19"/>
        <v>984054</v>
      </c>
      <c r="G27" s="49">
        <f t="shared" si="19"/>
        <v>393621.6</v>
      </c>
      <c r="H27" s="49">
        <f t="shared" si="19"/>
        <v>246013.5</v>
      </c>
      <c r="I27" s="49">
        <f t="shared" si="19"/>
        <v>295216.2</v>
      </c>
      <c r="J27" s="49">
        <f t="shared" si="19"/>
        <v>98405.4</v>
      </c>
      <c r="K27" s="49">
        <f t="shared" si="19"/>
        <v>196810.8</v>
      </c>
      <c r="L27" s="49">
        <f t="shared" si="19"/>
        <v>49202.7</v>
      </c>
      <c r="M27" s="74">
        <f t="shared" si="19"/>
        <v>0</v>
      </c>
    </row>
  </sheetData>
  <mergeCells count="33">
    <mergeCell ref="B1:M1"/>
    <mergeCell ref="A2:B2"/>
    <mergeCell ref="H2:L2"/>
    <mergeCell ref="I3:K3"/>
    <mergeCell ref="B9:C9"/>
    <mergeCell ref="B14:C14"/>
    <mergeCell ref="B19:C19"/>
    <mergeCell ref="B24:C24"/>
    <mergeCell ref="B27:C27"/>
    <mergeCell ref="A3:A4"/>
    <mergeCell ref="A5:A9"/>
    <mergeCell ref="A10:A14"/>
    <mergeCell ref="A15:A19"/>
    <mergeCell ref="A20:A24"/>
    <mergeCell ref="A25:A27"/>
    <mergeCell ref="B3:B4"/>
    <mergeCell ref="B5:B6"/>
    <mergeCell ref="B7:B8"/>
    <mergeCell ref="B10:B11"/>
    <mergeCell ref="B12:B13"/>
    <mergeCell ref="B15:B16"/>
    <mergeCell ref="B17:B18"/>
    <mergeCell ref="B20:B21"/>
    <mergeCell ref="B22:B23"/>
    <mergeCell ref="B25:B26"/>
    <mergeCell ref="C3:C4"/>
    <mergeCell ref="D3:D4"/>
    <mergeCell ref="E3:E4"/>
    <mergeCell ref="F3:F4"/>
    <mergeCell ref="G3:G4"/>
    <mergeCell ref="H3:H4"/>
    <mergeCell ref="L3:L4"/>
    <mergeCell ref="M3:M4"/>
  </mergeCells>
  <pageMargins left="0.75" right="0.75" top="1" bottom="1" header="0.5" footer="0.5"/>
  <headerFooter/>
  <ignoredErrors>
    <ignoredError sqref="F11:F12 I5:I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小吉</cp:lastModifiedBy>
  <dcterms:created xsi:type="dcterms:W3CDTF">2025-02-05T06:49:00Z</dcterms:created>
  <dcterms:modified xsi:type="dcterms:W3CDTF">2025-04-15T06:51:21Z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1F07100E50714E9783A315FA008FC280_11</vt:lpwstr>
  </property>
  <property fmtid="{D5CDD505-2E9C-101B-9397-08002B2CF9AE}" pid="3" name="KSOProductBuildVer">
    <vt:lpwstr>2052-12.1.0.20784</vt:lpwstr>
  </property>
</Properties>
</file>